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58" windowWidth="11343" windowHeight="65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<sst xmlns="http://schemas.openxmlformats.org/spreadsheetml/2006/main" count="61" uniqueCount="50">
  <si>
    <t>Component</t>
  </si>
  <si>
    <t>LNA</t>
  </si>
  <si>
    <t>Post Amp1</t>
  </si>
  <si>
    <t>Gain</t>
  </si>
  <si>
    <t>Po1</t>
  </si>
  <si>
    <t>BW</t>
  </si>
  <si>
    <t xml:space="preserve">Total </t>
  </si>
  <si>
    <t>Pno</t>
  </si>
  <si>
    <t>Tsys</t>
  </si>
  <si>
    <t>15dB Step Atten.</t>
  </si>
  <si>
    <t>MCL ZSAT-31R5   7dB Loss</t>
  </si>
  <si>
    <t>dB</t>
  </si>
  <si>
    <t>K</t>
  </si>
  <si>
    <t>dBm</t>
  </si>
  <si>
    <t xml:space="preserve">Noise </t>
  </si>
  <si>
    <t>Temp</t>
  </si>
  <si>
    <t>Noise</t>
  </si>
  <si>
    <t>Figure</t>
  </si>
  <si>
    <t>MHz</t>
  </si>
  <si>
    <t>Power</t>
  </si>
  <si>
    <t>Density</t>
  </si>
  <si>
    <t>dBm/</t>
  </si>
  <si>
    <t>WAPP Amp 1</t>
  </si>
  <si>
    <t>Mixer</t>
  </si>
  <si>
    <t>Device</t>
  </si>
  <si>
    <t>Min</t>
  </si>
  <si>
    <t>Cable Loss</t>
  </si>
  <si>
    <t>MCL ZASWA-2-50DR</t>
  </si>
  <si>
    <t>WAPP Amp 2</t>
  </si>
  <si>
    <t>MCL ZFL500HLN</t>
  </si>
  <si>
    <t>250-300MHz BPF</t>
  </si>
  <si>
    <t xml:space="preserve">6dB </t>
  </si>
  <si>
    <t>Switch 2</t>
  </si>
  <si>
    <t>Switch 1</t>
  </si>
  <si>
    <t>Fiber Optic Link</t>
  </si>
  <si>
    <t>FSY BE275-46-8SS</t>
  </si>
  <si>
    <t>System Temperature and Power Levels to WAPP</t>
  </si>
  <si>
    <t>By : Bill Sisk</t>
  </si>
  <si>
    <t>Conversion to 275MHz</t>
  </si>
  <si>
    <t>1225-1525MHz BPF</t>
  </si>
  <si>
    <t>LPF</t>
  </si>
  <si>
    <t>Power Splitter</t>
  </si>
  <si>
    <t>Start of WAPP</t>
  </si>
  <si>
    <t>3dB</t>
  </si>
  <si>
    <t>IP3</t>
  </si>
  <si>
    <t>MaCom MDC-169</t>
  </si>
  <si>
    <t>&gt;10</t>
  </si>
  <si>
    <t>Fiber Link AC231</t>
  </si>
  <si>
    <t>ALFA Receiver (RF through fiber)</t>
  </si>
  <si>
    <t>IFAmp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</si>
</sst>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9.00390625" style="2" customWidth="1"/>
    <col min="2" max="2" width="5.8515625" style="1" customWidth="1"/>
    <col min="3" max="3" width="9.421875" style="3" customWidth="1"/>
    <col min="4" max="4" width="5.7109375" style="1" customWidth="1"/>
    <col min="5" max="5" width="6.28125" style="1" customWidth="1"/>
    <col min="6" max="6" width="8.140625" style="4" customWidth="1"/>
    <col min="7" max="7" width="7.8515625" style="5" customWidth="1"/>
    <col min="8" max="8" width="6.421875" style="1" customWidth="1"/>
    <col min="9" max="9" width="7.140625" style="4" customWidth="1"/>
    <col min="10" max="10" width="6.421875" style="4" customWidth="1"/>
    <col min="11" max="11" width="4.8515625" style="1" customWidth="1"/>
    <col min="12" max="12" width="4.421875" style="1" bestFit="1" customWidth="1"/>
    <col min="13" max="13" width="27.28125" style="0" customWidth="1"/>
  </cols>
  <sheetData>
    <row r="2" ht="12.75">
      <c r="A2" s="2" t="s">
        <v>48</v>
      </c>
    </row>
    <row r="3" ht="12.75">
      <c r="A3" s="2" t="s">
        <v>36</v>
      </c>
    </row>
    <row r="4" ht="12.75">
      <c r="A4" s="6" t="s">
        <v>38</v>
      </c>
    </row>
    <row r="5" ht="12.75">
      <c r="A5" s="6" t="s">
        <v>37</v>
      </c>
    </row>
    <row r="7" spans="1:12" ht="12.75">
      <c r="A7" s="2" t="s">
        <v>0</v>
      </c>
      <c r="B7" s="1" t="s">
        <v>16</v>
      </c>
      <c r="C7" s="3" t="s">
        <v>14</v>
      </c>
      <c r="D7" s="1" t="s">
        <v>3</v>
      </c>
      <c r="E7" s="1" t="s">
        <v>5</v>
      </c>
      <c r="F7" s="4" t="s">
        <v>5</v>
      </c>
      <c r="G7" s="5" t="s">
        <v>8</v>
      </c>
      <c r="H7" s="1" t="s">
        <v>6</v>
      </c>
      <c r="I7" s="4" t="s">
        <v>19</v>
      </c>
      <c r="J7" s="4" t="s">
        <v>7</v>
      </c>
      <c r="K7" s="1" t="s">
        <v>4</v>
      </c>
      <c r="L7" s="1" t="s">
        <v>44</v>
      </c>
    </row>
    <row r="8" spans="2:9" ht="12.75">
      <c r="B8" s="1" t="s">
        <v>17</v>
      </c>
      <c r="C8" s="3" t="s">
        <v>15</v>
      </c>
      <c r="E8" s="1" t="s">
        <v>24</v>
      </c>
      <c r="F8" s="4" t="s">
        <v>25</v>
      </c>
      <c r="H8" s="1" t="s">
        <v>3</v>
      </c>
      <c r="I8" s="4" t="s">
        <v>20</v>
      </c>
    </row>
    <row r="9" spans="2:12" ht="12.75">
      <c r="B9" s="1" t="s">
        <v>11</v>
      </c>
      <c r="C9" s="3" t="s">
        <v>12</v>
      </c>
      <c r="D9" s="1" t="s">
        <v>11</v>
      </c>
      <c r="E9" s="1" t="s">
        <v>18</v>
      </c>
      <c r="F9" s="4" t="s">
        <v>18</v>
      </c>
      <c r="G9" s="5" t="s">
        <v>12</v>
      </c>
      <c r="H9" s="1" t="s">
        <v>11</v>
      </c>
      <c r="I9" s="4" t="s">
        <v>21</v>
      </c>
      <c r="J9" s="4" t="s">
        <v>13</v>
      </c>
      <c r="K9" s="1" t="s">
        <v>13</v>
      </c>
      <c r="L9" s="1" t="s">
        <v>13</v>
      </c>
    </row>
    <row r="10" ht="12.75">
      <c r="I10" s="4" t="s">
        <v>18</v>
      </c>
    </row>
    <row r="11" ht="12.75">
      <c r="G11" s="5">
        <v>26</v>
      </c>
    </row>
    <row r="12" spans="1:10" ht="12.75">
      <c r="A12" s="2" t="s">
        <v>1</v>
      </c>
      <c r="C12" s="3">
        <v>3</v>
      </c>
      <c r="D12" s="1">
        <v>40</v>
      </c>
      <c r="E12" s="1">
        <v>2000</v>
      </c>
      <c r="F12" s="4">
        <f>E12</f>
        <v>2000</v>
      </c>
      <c r="G12" s="5">
        <f>G11+C12</f>
        <v>29</v>
      </c>
      <c r="H12" s="1">
        <f>D12</f>
        <v>40</v>
      </c>
      <c r="I12" s="4">
        <f aca="true" t="shared" si="0" ref="I12:I20">J12-10*LOG(F12)</f>
        <v>-83.97602002101044</v>
      </c>
      <c r="J12" s="4">
        <f aca="true" t="shared" si="1" ref="J12:J20">-198.6+10*LOG10(G12)+H12+10*LOG(F12*1000000)</f>
        <v>-50.96572006437063</v>
      </c>
    </row>
    <row r="13" spans="1:10" ht="12.75">
      <c r="A13" s="2" t="s">
        <v>39</v>
      </c>
      <c r="B13" s="1">
        <f>-D13</f>
        <v>0.5</v>
      </c>
      <c r="C13" s="3">
        <f>10^(-D13/10)*290-290</f>
        <v>35.385351747569416</v>
      </c>
      <c r="D13" s="1">
        <v>-0.5</v>
      </c>
      <c r="E13" s="1">
        <v>300</v>
      </c>
      <c r="F13" s="4">
        <f aca="true" t="shared" si="2" ref="F13:F20">IF(F12&lt;E13,F12,E13)</f>
        <v>300</v>
      </c>
      <c r="G13" s="5">
        <f aca="true" t="shared" si="3" ref="G13:G20">G12+C13/(10^(H12/10))</f>
        <v>29.00353853517476</v>
      </c>
      <c r="H13" s="1">
        <f aca="true" t="shared" si="4" ref="H13:H20">SUM(H12,D13)</f>
        <v>39.5</v>
      </c>
      <c r="I13" s="4">
        <f t="shared" si="0"/>
        <v>-84.47549013392384</v>
      </c>
      <c r="J13" s="4">
        <f t="shared" si="1"/>
        <v>-59.704277586727216</v>
      </c>
    </row>
    <row r="14" spans="1:12" ht="12.75">
      <c r="A14" s="2" t="s">
        <v>2</v>
      </c>
      <c r="B14" s="1">
        <v>2.5</v>
      </c>
      <c r="C14" s="3">
        <f>10^(B14/10)*290-290</f>
        <v>225.7010289112876</v>
      </c>
      <c r="D14" s="1">
        <v>36</v>
      </c>
      <c r="E14" s="1">
        <v>2500</v>
      </c>
      <c r="F14" s="4">
        <f t="shared" si="2"/>
        <v>300</v>
      </c>
      <c r="G14" s="5">
        <f t="shared" si="3"/>
        <v>29.028862607134098</v>
      </c>
      <c r="H14" s="1">
        <f t="shared" si="4"/>
        <v>75.5</v>
      </c>
      <c r="I14" s="4">
        <f t="shared" si="0"/>
        <v>-48.47169980121561</v>
      </c>
      <c r="J14" s="4">
        <f t="shared" si="1"/>
        <v>-23.70048725401898</v>
      </c>
      <c r="K14" s="1">
        <v>20</v>
      </c>
      <c r="L14" s="1">
        <v>35</v>
      </c>
    </row>
    <row r="15" spans="1:13" ht="12.75">
      <c r="A15" s="2" t="s">
        <v>34</v>
      </c>
      <c r="B15" s="1">
        <v>44</v>
      </c>
      <c r="C15" s="3">
        <f>10^(B15/10)*290-290</f>
        <v>7284180.651377799</v>
      </c>
      <c r="D15" s="1">
        <v>-3.5</v>
      </c>
      <c r="E15" s="1">
        <v>2000</v>
      </c>
      <c r="F15" s="4">
        <f>IF(F14&lt;E15,F14,E15)</f>
        <v>300</v>
      </c>
      <c r="G15" s="5">
        <f>G14+C15/(10^(H14/10))</f>
        <v>29.234158711295</v>
      </c>
      <c r="H15" s="1">
        <f>SUM(H14,D15)</f>
        <v>72</v>
      </c>
      <c r="I15" s="4">
        <f>J15-10*LOG(F15)</f>
        <v>-51.941093995964735</v>
      </c>
      <c r="J15" s="4">
        <f>-198.6+10*LOG10(G15)+H15+10*LOG(F15*1000000)</f>
        <v>-27.16988144876811</v>
      </c>
      <c r="K15" s="1" t="s">
        <v>46</v>
      </c>
      <c r="L15" s="1">
        <v>26</v>
      </c>
      <c r="M15" t="s">
        <v>47</v>
      </c>
    </row>
    <row r="16" spans="1:13" ht="12.75">
      <c r="A16" s="2" t="s">
        <v>23</v>
      </c>
      <c r="B16" s="1">
        <f>-D16</f>
        <v>7</v>
      </c>
      <c r="C16" s="3">
        <f>10^(B16/10)*290-290</f>
        <v>1163.4429775190897</v>
      </c>
      <c r="D16" s="1">
        <v>-7</v>
      </c>
      <c r="E16" s="1">
        <v>1500</v>
      </c>
      <c r="F16" s="4">
        <f>IF(F15&lt;E16,F15,E16)</f>
        <v>300</v>
      </c>
      <c r="G16" s="5">
        <f>G15+C16/(10^(H15/10))</f>
        <v>29.234232119584153</v>
      </c>
      <c r="H16" s="1">
        <f>SUM(H15,D16)</f>
        <v>65</v>
      </c>
      <c r="I16" s="4">
        <f t="shared" si="0"/>
        <v>-58.94108309064839</v>
      </c>
      <c r="J16" s="4">
        <f t="shared" si="1"/>
        <v>-34.169870543451765</v>
      </c>
      <c r="M16" t="s">
        <v>45</v>
      </c>
    </row>
    <row r="17" spans="1:10" ht="12.75">
      <c r="A17" s="2" t="s">
        <v>43</v>
      </c>
      <c r="B17" s="1">
        <f>-D17</f>
        <v>3</v>
      </c>
      <c r="C17" s="3">
        <f>10^(-D17/10)*290-290</f>
        <v>288.62607134097516</v>
      </c>
      <c r="D17" s="1">
        <v>-3</v>
      </c>
      <c r="E17" s="1">
        <v>1500</v>
      </c>
      <c r="F17" s="4">
        <f t="shared" si="2"/>
        <v>300</v>
      </c>
      <c r="G17" s="5">
        <f t="shared" si="3"/>
        <v>29.234323391161908</v>
      </c>
      <c r="H17" s="1">
        <f t="shared" si="4"/>
        <v>62</v>
      </c>
      <c r="I17" s="4">
        <f t="shared" si="0"/>
        <v>-61.9410695316534</v>
      </c>
      <c r="J17" s="4">
        <f t="shared" si="1"/>
        <v>-37.16985698445677</v>
      </c>
    </row>
    <row r="18" spans="1:10" ht="12.75">
      <c r="A18" s="2" t="s">
        <v>40</v>
      </c>
      <c r="B18" s="1">
        <f>-D18</f>
        <v>1</v>
      </c>
      <c r="C18" s="3">
        <f>10^(B18/10)*290-290</f>
        <v>75.08836942030854</v>
      </c>
      <c r="D18" s="1">
        <v>-1</v>
      </c>
      <c r="E18" s="1">
        <v>500</v>
      </c>
      <c r="F18" s="4">
        <f t="shared" si="2"/>
        <v>300</v>
      </c>
      <c r="G18" s="5">
        <f t="shared" si="3"/>
        <v>29.23437076872008</v>
      </c>
      <c r="H18" s="1">
        <f t="shared" si="4"/>
        <v>61</v>
      </c>
      <c r="I18" s="4">
        <f t="shared" si="0"/>
        <v>-62.94106249342127</v>
      </c>
      <c r="J18" s="4">
        <f t="shared" si="1"/>
        <v>-38.169849946224645</v>
      </c>
    </row>
    <row r="19" spans="1:10" ht="12.75">
      <c r="A19" s="2" t="s">
        <v>49</v>
      </c>
      <c r="B19" s="1">
        <v>3.6</v>
      </c>
      <c r="C19" s="3">
        <f>10^(B19/10)*290-290</f>
        <v>374.35161930265417</v>
      </c>
      <c r="D19" s="1">
        <v>16</v>
      </c>
      <c r="E19" s="1">
        <v>500</v>
      </c>
      <c r="F19" s="4">
        <f t="shared" si="2"/>
        <v>300</v>
      </c>
      <c r="G19" s="5">
        <f t="shared" si="3"/>
        <v>29.234668126781006</v>
      </c>
      <c r="H19" s="1">
        <f t="shared" si="4"/>
        <v>77</v>
      </c>
      <c r="I19" s="4">
        <f t="shared" si="0"/>
        <v>-46.941018319284865</v>
      </c>
      <c r="J19" s="4">
        <f t="shared" si="1"/>
        <v>-22.16980577208824</v>
      </c>
    </row>
    <row r="20" spans="1:10" ht="12.75">
      <c r="A20" s="2" t="s">
        <v>41</v>
      </c>
      <c r="B20" s="1">
        <f>-D20</f>
        <v>3.5</v>
      </c>
      <c r="C20" s="3">
        <f>10^(-D20/10)*290-290</f>
        <v>359.2291301848185</v>
      </c>
      <c r="D20" s="1">
        <v>-3.5</v>
      </c>
      <c r="E20" s="1">
        <v>500</v>
      </c>
      <c r="F20" s="4">
        <f t="shared" si="2"/>
        <v>300</v>
      </c>
      <c r="G20" s="5">
        <f t="shared" si="3"/>
        <v>29.234675294344466</v>
      </c>
      <c r="H20" s="1">
        <f t="shared" si="4"/>
        <v>73.5</v>
      </c>
      <c r="I20" s="4">
        <f t="shared" si="0"/>
        <v>-50.44101725451037</v>
      </c>
      <c r="J20" s="4">
        <f t="shared" si="1"/>
        <v>-25.669804707313745</v>
      </c>
    </row>
    <row r="21" spans="1:12" s="12" customFormat="1" ht="12.75">
      <c r="A21" s="7" t="s">
        <v>42</v>
      </c>
      <c r="B21" s="8"/>
      <c r="C21" s="9"/>
      <c r="D21" s="8"/>
      <c r="E21" s="8"/>
      <c r="F21" s="10"/>
      <c r="G21" s="11"/>
      <c r="H21" s="8"/>
      <c r="I21" s="10"/>
      <c r="J21" s="10"/>
      <c r="K21" s="8"/>
      <c r="L21" s="8"/>
    </row>
    <row r="22" spans="1:10" ht="12.75">
      <c r="A22" s="2" t="s">
        <v>26</v>
      </c>
      <c r="B22" s="1">
        <f>-D22</f>
        <v>0.5</v>
      </c>
      <c r="C22" s="3">
        <f>10^(-D22/10)*290-290</f>
        <v>35.385351747569416</v>
      </c>
      <c r="D22" s="1">
        <v>-0.5</v>
      </c>
      <c r="E22" s="1">
        <v>500</v>
      </c>
      <c r="F22" s="4">
        <f>IF(F20&lt;E22,F20,E22)</f>
        <v>300</v>
      </c>
      <c r="G22" s="5">
        <f>G20+C22/(10^(H20/10))</f>
        <v>29.23467687495007</v>
      </c>
      <c r="H22" s="1">
        <f>SUM(H20,D22)</f>
        <v>73</v>
      </c>
      <c r="I22" s="4">
        <f aca="true" t="shared" si="5" ref="I22:I29">J22-10*LOG(F22)</f>
        <v>-50.94101701970416</v>
      </c>
      <c r="J22" s="4">
        <f aca="true" t="shared" si="6" ref="J22:J29">-198.6+10*LOG10(G22)+H22+10*LOG(F22*1000000)</f>
        <v>-26.169804472507536</v>
      </c>
    </row>
    <row r="23" spans="1:13" s="18" customFormat="1" ht="12.75">
      <c r="A23" s="13" t="s">
        <v>33</v>
      </c>
      <c r="B23" s="14">
        <f>-D23</f>
        <v>1.5</v>
      </c>
      <c r="C23" s="15">
        <f>10^(-D23/10)*290-290</f>
        <v>119.63588794059876</v>
      </c>
      <c r="D23" s="14">
        <v>-1.5</v>
      </c>
      <c r="E23" s="14">
        <v>500</v>
      </c>
      <c r="F23" s="16">
        <f aca="true" t="shared" si="7" ref="F23:F29">IF(F22&lt;E23,F22,E23)</f>
        <v>300</v>
      </c>
      <c r="G23" s="17">
        <f aca="true" t="shared" si="8" ref="G23:G29">G22+C23/(10^(H22/10))</f>
        <v>29.234682870948042</v>
      </c>
      <c r="H23" s="14">
        <f aca="true" t="shared" si="9" ref="H23:H29">SUM(H22,D23)</f>
        <v>71.5</v>
      </c>
      <c r="I23" s="16">
        <f t="shared" si="5"/>
        <v>-52.44101612897137</v>
      </c>
      <c r="J23" s="16">
        <f t="shared" si="6"/>
        <v>-27.669803581774744</v>
      </c>
      <c r="K23" s="14">
        <v>20</v>
      </c>
      <c r="L23" s="14"/>
      <c r="M23" s="18" t="s">
        <v>27</v>
      </c>
    </row>
    <row r="24" spans="1:13" s="18" customFormat="1" ht="12.75">
      <c r="A24" s="13" t="s">
        <v>9</v>
      </c>
      <c r="B24" s="14">
        <f>-D24</f>
        <v>14</v>
      </c>
      <c r="C24" s="15">
        <f>10^(-D24/10)*290-290</f>
        <v>6994.470651377782</v>
      </c>
      <c r="D24" s="14">
        <v>-14</v>
      </c>
      <c r="E24" s="14">
        <v>500</v>
      </c>
      <c r="F24" s="16">
        <f t="shared" si="7"/>
        <v>300</v>
      </c>
      <c r="G24" s="17">
        <f t="shared" si="8"/>
        <v>29.235178041549204</v>
      </c>
      <c r="H24" s="14">
        <f t="shared" si="9"/>
        <v>57.5</v>
      </c>
      <c r="I24" s="16">
        <f t="shared" si="5"/>
        <v>-66.44094256975424</v>
      </c>
      <c r="J24" s="16">
        <f t="shared" si="6"/>
        <v>-41.669730022557616</v>
      </c>
      <c r="K24" s="14">
        <v>15</v>
      </c>
      <c r="L24" s="14"/>
      <c r="M24" s="18" t="s">
        <v>10</v>
      </c>
    </row>
    <row r="25" spans="1:13" s="18" customFormat="1" ht="12.75">
      <c r="A25" s="13" t="s">
        <v>22</v>
      </c>
      <c r="B25" s="14">
        <v>3.5</v>
      </c>
      <c r="C25" s="15">
        <f>10^(B25/10)*290-290</f>
        <v>359.2291301848185</v>
      </c>
      <c r="D25" s="14">
        <v>20</v>
      </c>
      <c r="E25" s="14">
        <v>500</v>
      </c>
      <c r="F25" s="16">
        <f t="shared" si="7"/>
        <v>300</v>
      </c>
      <c r="G25" s="17">
        <f t="shared" si="8"/>
        <v>29.235816851314897</v>
      </c>
      <c r="H25" s="14">
        <f t="shared" si="9"/>
        <v>77.5</v>
      </c>
      <c r="I25" s="16">
        <f t="shared" si="5"/>
        <v>-46.440847674308486</v>
      </c>
      <c r="J25" s="16">
        <f t="shared" si="6"/>
        <v>-21.66963512711186</v>
      </c>
      <c r="K25" s="14">
        <v>16</v>
      </c>
      <c r="L25" s="14">
        <v>30</v>
      </c>
      <c r="M25" s="18" t="s">
        <v>29</v>
      </c>
    </row>
    <row r="26" spans="1:13" ht="12.75">
      <c r="A26" s="2" t="s">
        <v>32</v>
      </c>
      <c r="B26" s="1">
        <f>-D26</f>
        <v>1.5</v>
      </c>
      <c r="C26" s="3">
        <f>10^(-D26/10)*290-290</f>
        <v>119.63588794059876</v>
      </c>
      <c r="D26" s="1">
        <v>-1.5</v>
      </c>
      <c r="E26" s="1">
        <v>500</v>
      </c>
      <c r="F26" s="4">
        <f t="shared" si="7"/>
        <v>300</v>
      </c>
      <c r="G26" s="5">
        <f t="shared" si="8"/>
        <v>29.23581897877526</v>
      </c>
      <c r="H26" s="1">
        <f t="shared" si="9"/>
        <v>76</v>
      </c>
      <c r="I26" s="4">
        <f t="shared" si="5"/>
        <v>-47.94084735827687</v>
      </c>
      <c r="J26" s="4">
        <f t="shared" si="6"/>
        <v>-23.169634811080243</v>
      </c>
      <c r="K26" s="1">
        <v>20</v>
      </c>
      <c r="M26" t="s">
        <v>27</v>
      </c>
    </row>
    <row r="27" spans="1:13" ht="12.75">
      <c r="A27" s="2" t="s">
        <v>30</v>
      </c>
      <c r="B27" s="1">
        <f>-D27</f>
        <v>1</v>
      </c>
      <c r="C27" s="3">
        <f>10^(-D27/10)*290-290</f>
        <v>75.08836942030854</v>
      </c>
      <c r="D27" s="1">
        <v>-1</v>
      </c>
      <c r="E27" s="1">
        <v>50</v>
      </c>
      <c r="F27" s="4">
        <f t="shared" si="7"/>
        <v>50</v>
      </c>
      <c r="G27" s="5">
        <f t="shared" si="8"/>
        <v>29.235820864909822</v>
      </c>
      <c r="H27" s="1">
        <f t="shared" si="9"/>
        <v>75</v>
      </c>
      <c r="I27" s="4">
        <f t="shared" si="5"/>
        <v>-48.940847078093924</v>
      </c>
      <c r="J27" s="4">
        <f t="shared" si="6"/>
        <v>-31.951147034733737</v>
      </c>
      <c r="M27" t="s">
        <v>35</v>
      </c>
    </row>
    <row r="28" spans="1:10" ht="12.75">
      <c r="A28" s="2" t="s">
        <v>31</v>
      </c>
      <c r="B28" s="1">
        <f>-D28</f>
        <v>6</v>
      </c>
      <c r="C28" s="3">
        <f>10^(-D28/10)*290-290</f>
        <v>864.5107946051421</v>
      </c>
      <c r="D28" s="1">
        <v>-6</v>
      </c>
      <c r="E28" s="1">
        <v>500</v>
      </c>
      <c r="F28" s="4">
        <f t="shared" si="7"/>
        <v>50</v>
      </c>
      <c r="G28" s="5">
        <f t="shared" si="8"/>
        <v>29.23584820314155</v>
      </c>
      <c r="H28" s="1">
        <f t="shared" si="9"/>
        <v>69</v>
      </c>
      <c r="I28" s="4">
        <f t="shared" si="5"/>
        <v>-54.94084301703549</v>
      </c>
      <c r="J28" s="4">
        <f t="shared" si="6"/>
        <v>-37.9511429736753</v>
      </c>
    </row>
    <row r="29" spans="1:13" ht="12.75">
      <c r="A29" s="2" t="s">
        <v>28</v>
      </c>
      <c r="B29" s="1">
        <v>3.5</v>
      </c>
      <c r="C29" s="3">
        <f>10^(B29/10)*290-290</f>
        <v>359.2291301848185</v>
      </c>
      <c r="D29" s="1">
        <v>20</v>
      </c>
      <c r="E29" s="1">
        <v>500</v>
      </c>
      <c r="F29" s="4">
        <f t="shared" si="7"/>
        <v>50</v>
      </c>
      <c r="G29" s="5">
        <f t="shared" si="8"/>
        <v>29.235893427409614</v>
      </c>
      <c r="H29" s="1">
        <f t="shared" si="9"/>
        <v>89</v>
      </c>
      <c r="I29" s="4">
        <f t="shared" si="5"/>
        <v>-34.94083629903821</v>
      </c>
      <c r="J29" s="4">
        <f t="shared" si="6"/>
        <v>-17.951136255678023</v>
      </c>
      <c r="K29" s="1">
        <v>16</v>
      </c>
      <c r="L29" s="1">
        <v>30</v>
      </c>
      <c r="M29" t="s">
        <v>29</v>
      </c>
    </row>
    <row r="30" spans="1:12" s="18" customFormat="1" ht="12.75">
      <c r="A30" s="13"/>
      <c r="B30" s="14"/>
      <c r="C30" s="15"/>
      <c r="D30" s="14"/>
      <c r="E30" s="14"/>
      <c r="F30" s="16"/>
      <c r="G30" s="17"/>
      <c r="H30" s="14"/>
      <c r="I30" s="16"/>
      <c r="J30" s="16"/>
      <c r="K30" s="14"/>
      <c r="L30" s="14"/>
    </row>
    <row r="31" spans="1:12" s="18" customFormat="1" ht="12.75">
      <c r="A31" s="13"/>
      <c r="B31" s="14"/>
      <c r="C31" s="15"/>
      <c r="D31" s="14"/>
      <c r="E31" s="14"/>
      <c r="F31" s="16"/>
      <c r="G31" s="17"/>
      <c r="H31" s="14"/>
      <c r="I31" s="16"/>
      <c r="J31" s="16"/>
      <c r="K31" s="14"/>
      <c r="L31" s="14"/>
    </row>
    <row r="38" ht="12" customHeight="1"/>
    <row r="43" ht="12.75">
      <c r="L43" s="19"/>
    </row>
    <row r="44" spans="1:12" s="18" customFormat="1" ht="12.75">
      <c r="A44" s="13"/>
      <c r="B44" s="14"/>
      <c r="C44" s="15"/>
      <c r="D44" s="14"/>
      <c r="E44" s="14"/>
      <c r="F44" s="16"/>
      <c r="G44" s="17"/>
      <c r="H44" s="14"/>
      <c r="I44" s="16"/>
      <c r="J44" s="16"/>
      <c r="K44" s="14"/>
      <c r="L44" s="14"/>
    </row>
    <row r="45" spans="1:12" s="18" customFormat="1" ht="12" customHeight="1">
      <c r="A45" s="13"/>
      <c r="B45" s="14"/>
      <c r="C45" s="15"/>
      <c r="D45" s="14"/>
      <c r="E45" s="14"/>
      <c r="F45" s="16"/>
      <c r="G45" s="17"/>
      <c r="H45" s="14"/>
      <c r="I45" s="16"/>
      <c r="J45" s="16"/>
      <c r="K45" s="14"/>
      <c r="L45" s="14"/>
    </row>
  </sheetData>
  <printOptions horizontalCentered="1"/>
  <pageMargins left="0.75" right="0.75" top="1" bottom="1" header="0.5" footer="0.5"/>
  <pageSetup horizontalDpi="600" verticalDpi="600" orientation="landscape" scale="95" r:id="rId1"/>
  <headerFooter alignWithMargins="0">
    <oddHeader>&amp;L
&amp;RPage &amp;P,  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Arecibo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Sisk</dc:creator>
  <cp:keywords/>
  <dc:description/>
  <cp:lastModifiedBy>Arecibo Observatory</cp:lastModifiedBy>
  <cp:lastPrinted>2004-03-03T13:47:15Z</cp:lastPrinted>
  <dcterms:created xsi:type="dcterms:W3CDTF">1998-08-13T14:59:31Z</dcterms:created>
  <dcterms:modified xsi:type="dcterms:W3CDTF">2004-03-03T13:49:52Z</dcterms:modified>
  <cp:category/>
  <cp:version/>
  <cp:contentType/>
  <cp:contentStatus/>
</cp:coreProperties>
</file>