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758" windowWidth="11343" windowHeight="653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<sst xmlns="http://schemas.openxmlformats.org/spreadsheetml/2006/main" count="63" uniqueCount="52">
  <si>
    <t>Component</t>
  </si>
  <si>
    <t>LNA</t>
  </si>
  <si>
    <t>Post Amp1</t>
  </si>
  <si>
    <t>Gain</t>
  </si>
  <si>
    <t>Po1</t>
  </si>
  <si>
    <t>BW</t>
  </si>
  <si>
    <t xml:space="preserve">Total </t>
  </si>
  <si>
    <t>Pno</t>
  </si>
  <si>
    <t>Tsys</t>
  </si>
  <si>
    <t>15dB Step Atten.</t>
  </si>
  <si>
    <t>MCL ZSAT-31R5   7dB Loss</t>
  </si>
  <si>
    <t>dB</t>
  </si>
  <si>
    <t>K</t>
  </si>
  <si>
    <t>dBm</t>
  </si>
  <si>
    <t xml:space="preserve">Noise </t>
  </si>
  <si>
    <t>Temp</t>
  </si>
  <si>
    <t>Noise</t>
  </si>
  <si>
    <t>Figure</t>
  </si>
  <si>
    <t>MHz</t>
  </si>
  <si>
    <t>Power</t>
  </si>
  <si>
    <t>Density</t>
  </si>
  <si>
    <t>dBm/</t>
  </si>
  <si>
    <t>IF1 Amp</t>
  </si>
  <si>
    <t>WAPP Amp 1</t>
  </si>
  <si>
    <t>Mixer</t>
  </si>
  <si>
    <t>Device</t>
  </si>
  <si>
    <t>Min</t>
  </si>
  <si>
    <t>Cable Loss</t>
  </si>
  <si>
    <t>MCL ZASWA-2-50DR</t>
  </si>
  <si>
    <t>WAPP Amp 2</t>
  </si>
  <si>
    <t>MCL ZFL500HLN</t>
  </si>
  <si>
    <t>250-300MHz BPF</t>
  </si>
  <si>
    <t xml:space="preserve">6dB </t>
  </si>
  <si>
    <t>Switch 2</t>
  </si>
  <si>
    <t>Switch 1</t>
  </si>
  <si>
    <t>Fiber Optic Link</t>
  </si>
  <si>
    <t>FSY BE275-46-8SS</t>
  </si>
  <si>
    <t>System Temperature and Power Levels to WAPP</t>
  </si>
  <si>
    <t>By : Bill Sisk</t>
  </si>
  <si>
    <t>ALFA Receiver</t>
  </si>
  <si>
    <t>Conversion to 275MHz</t>
  </si>
  <si>
    <t>1225-1525MHz BPF</t>
  </si>
  <si>
    <t>LPF</t>
  </si>
  <si>
    <t>Power Splitter</t>
  </si>
  <si>
    <t>Start of WAPP</t>
  </si>
  <si>
    <t>MGA 86576</t>
  </si>
  <si>
    <t>Coilcraft P7LP-507</t>
  </si>
  <si>
    <t>MCL MAV-11</t>
  </si>
  <si>
    <t>MaCom T-1000 45dB isolation at 100-500MHz</t>
  </si>
  <si>
    <t>IP3</t>
  </si>
  <si>
    <t>Fiber Span AC231</t>
  </si>
  <si>
    <t>Agilent IAM-82008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</si>
</sst>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4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19.00390625" style="2" customWidth="1"/>
    <col min="2" max="2" width="5.8515625" style="1" customWidth="1"/>
    <col min="3" max="3" width="9.421875" style="3" customWidth="1"/>
    <col min="4" max="4" width="5.7109375" style="1" customWidth="1"/>
    <col min="5" max="5" width="6.28125" style="1" customWidth="1"/>
    <col min="6" max="6" width="8.140625" style="4" customWidth="1"/>
    <col min="7" max="7" width="7.8515625" style="5" customWidth="1"/>
    <col min="8" max="8" width="6.421875" style="1" customWidth="1"/>
    <col min="9" max="9" width="7.140625" style="4" customWidth="1"/>
    <col min="10" max="10" width="6.421875" style="4" customWidth="1"/>
    <col min="11" max="11" width="4.8515625" style="1" customWidth="1"/>
    <col min="12" max="12" width="5.140625" style="1" customWidth="1"/>
    <col min="13" max="13" width="27.28125" style="0" customWidth="1"/>
  </cols>
  <sheetData>
    <row r="2" ht="12.75">
      <c r="A2" s="2" t="s">
        <v>39</v>
      </c>
    </row>
    <row r="3" ht="12.75">
      <c r="A3" s="2" t="s">
        <v>37</v>
      </c>
    </row>
    <row r="4" ht="12.75">
      <c r="A4" s="6" t="s">
        <v>40</v>
      </c>
    </row>
    <row r="5" ht="12.75">
      <c r="A5" s="6" t="s">
        <v>38</v>
      </c>
    </row>
    <row r="7" spans="1:12" ht="12.75">
      <c r="A7" s="2" t="s">
        <v>0</v>
      </c>
      <c r="B7" s="1" t="s">
        <v>16</v>
      </c>
      <c r="C7" s="3" t="s">
        <v>14</v>
      </c>
      <c r="D7" s="1" t="s">
        <v>3</v>
      </c>
      <c r="E7" s="1" t="s">
        <v>5</v>
      </c>
      <c r="F7" s="4" t="s">
        <v>5</v>
      </c>
      <c r="G7" s="5" t="s">
        <v>8</v>
      </c>
      <c r="H7" s="1" t="s">
        <v>6</v>
      </c>
      <c r="I7" s="4" t="s">
        <v>19</v>
      </c>
      <c r="J7" s="4" t="s">
        <v>7</v>
      </c>
      <c r="K7" s="1" t="s">
        <v>4</v>
      </c>
      <c r="L7" s="1" t="s">
        <v>49</v>
      </c>
    </row>
    <row r="8" spans="2:9" ht="12.75">
      <c r="B8" s="1" t="s">
        <v>17</v>
      </c>
      <c r="C8" s="3" t="s">
        <v>15</v>
      </c>
      <c r="E8" s="1" t="s">
        <v>25</v>
      </c>
      <c r="F8" s="4" t="s">
        <v>26</v>
      </c>
      <c r="H8" s="1" t="s">
        <v>3</v>
      </c>
      <c r="I8" s="4" t="s">
        <v>20</v>
      </c>
    </row>
    <row r="9" spans="2:12" ht="12.75">
      <c r="B9" s="1" t="s">
        <v>11</v>
      </c>
      <c r="C9" s="3" t="s">
        <v>12</v>
      </c>
      <c r="D9" s="1" t="s">
        <v>11</v>
      </c>
      <c r="E9" s="1" t="s">
        <v>18</v>
      </c>
      <c r="F9" s="4" t="s">
        <v>18</v>
      </c>
      <c r="G9" s="5" t="s">
        <v>12</v>
      </c>
      <c r="H9" s="1" t="s">
        <v>11</v>
      </c>
      <c r="I9" s="4" t="s">
        <v>21</v>
      </c>
      <c r="J9" s="4" t="s">
        <v>13</v>
      </c>
      <c r="K9" s="1" t="s">
        <v>13</v>
      </c>
      <c r="L9" s="1" t="s">
        <v>13</v>
      </c>
    </row>
    <row r="10" ht="12.75">
      <c r="I10" s="4" t="s">
        <v>18</v>
      </c>
    </row>
    <row r="11" ht="12.75">
      <c r="G11" s="5">
        <v>26</v>
      </c>
    </row>
    <row r="12" spans="1:10" ht="12.75">
      <c r="A12" s="2" t="s">
        <v>1</v>
      </c>
      <c r="C12" s="3">
        <v>3</v>
      </c>
      <c r="D12" s="1">
        <v>40</v>
      </c>
      <c r="E12" s="1">
        <v>1000</v>
      </c>
      <c r="F12" s="4">
        <f>E12</f>
        <v>1000</v>
      </c>
      <c r="G12" s="5">
        <f>G11+C12</f>
        <v>29</v>
      </c>
      <c r="H12" s="1">
        <f>D12</f>
        <v>40</v>
      </c>
      <c r="I12" s="4">
        <f aca="true" t="shared" si="0" ref="I12:I19">J12-10*LOG(F12)</f>
        <v>-83.97602002101044</v>
      </c>
      <c r="J12" s="4">
        <f aca="true" t="shared" si="1" ref="J12:J19">-198.6+10*LOG10(G12)+H12+10*LOG(F12*1000000)</f>
        <v>-53.97602002101044</v>
      </c>
    </row>
    <row r="13" spans="1:10" ht="12.75">
      <c r="A13" s="2" t="s">
        <v>41</v>
      </c>
      <c r="B13" s="1">
        <f>-D13</f>
        <v>3</v>
      </c>
      <c r="C13" s="3">
        <f>10^(-D13/10)*290-290</f>
        <v>288.62607134097516</v>
      </c>
      <c r="D13" s="1">
        <v>-3</v>
      </c>
      <c r="E13" s="1">
        <v>300</v>
      </c>
      <c r="F13" s="4">
        <f aca="true" t="shared" si="2" ref="F13:F19">IF(F12&lt;E13,F12,E13)</f>
        <v>300</v>
      </c>
      <c r="G13" s="5">
        <f aca="true" t="shared" si="3" ref="G13:G19">G12+C13/(10^(H12/10))</f>
        <v>29.028862607134098</v>
      </c>
      <c r="H13" s="1">
        <f aca="true" t="shared" si="4" ref="H13:H19">SUM(H12,D13)</f>
        <v>37</v>
      </c>
      <c r="I13" s="4">
        <f t="shared" si="0"/>
        <v>-86.9716998012156</v>
      </c>
      <c r="J13" s="4">
        <f t="shared" si="1"/>
        <v>-62.20048725401898</v>
      </c>
    </row>
    <row r="14" spans="1:13" ht="12.75">
      <c r="A14" s="2" t="s">
        <v>2</v>
      </c>
      <c r="B14" s="1">
        <v>1.6</v>
      </c>
      <c r="C14" s="3">
        <f>10^(B14/10)*290-290</f>
        <v>129.17753351631893</v>
      </c>
      <c r="D14" s="1">
        <v>23</v>
      </c>
      <c r="E14" s="1">
        <v>10000</v>
      </c>
      <c r="F14" s="4">
        <f t="shared" si="2"/>
        <v>300</v>
      </c>
      <c r="G14" s="5">
        <f t="shared" si="3"/>
        <v>29.05463691359067</v>
      </c>
      <c r="H14" s="1">
        <f t="shared" si="4"/>
        <v>60</v>
      </c>
      <c r="I14" s="4">
        <f t="shared" si="0"/>
        <v>-63.96784547429107</v>
      </c>
      <c r="J14" s="4">
        <f t="shared" si="1"/>
        <v>-39.19663292709444</v>
      </c>
      <c r="K14" s="1">
        <v>6.4</v>
      </c>
      <c r="L14" s="1">
        <v>16</v>
      </c>
      <c r="M14" t="s">
        <v>45</v>
      </c>
    </row>
    <row r="15" spans="1:13" ht="12.75">
      <c r="A15" s="2" t="s">
        <v>24</v>
      </c>
      <c r="B15" s="1">
        <v>19</v>
      </c>
      <c r="C15" s="3">
        <f>10^(B15/10)*290-290</f>
        <v>22745.518807004177</v>
      </c>
      <c r="D15" s="1">
        <v>15</v>
      </c>
      <c r="E15" s="1">
        <v>500</v>
      </c>
      <c r="F15" s="4">
        <f t="shared" si="2"/>
        <v>300</v>
      </c>
      <c r="G15" s="5">
        <f t="shared" si="3"/>
        <v>29.077382432397673</v>
      </c>
      <c r="H15" s="1">
        <f t="shared" si="4"/>
        <v>75</v>
      </c>
      <c r="I15" s="4">
        <f t="shared" si="0"/>
        <v>-48.9644469156581</v>
      </c>
      <c r="J15" s="4">
        <f t="shared" si="1"/>
        <v>-24.193234368461475</v>
      </c>
      <c r="K15" s="1">
        <v>8</v>
      </c>
      <c r="L15" s="1">
        <v>18</v>
      </c>
      <c r="M15" t="s">
        <v>51</v>
      </c>
    </row>
    <row r="16" spans="1:13" ht="12.75">
      <c r="A16" s="2" t="s">
        <v>42</v>
      </c>
      <c r="B16" s="1">
        <f>-D16</f>
        <v>1</v>
      </c>
      <c r="C16" s="3">
        <f>10^(-D16/10)*290-290</f>
        <v>75.08836942030854</v>
      </c>
      <c r="D16" s="1">
        <v>-1</v>
      </c>
      <c r="E16" s="1">
        <v>700</v>
      </c>
      <c r="F16" s="4">
        <f t="shared" si="2"/>
        <v>300</v>
      </c>
      <c r="G16" s="5">
        <f t="shared" si="3"/>
        <v>29.077384806900405</v>
      </c>
      <c r="H16" s="1">
        <f t="shared" si="4"/>
        <v>74</v>
      </c>
      <c r="I16" s="4">
        <f t="shared" si="0"/>
        <v>-49.964446561006724</v>
      </c>
      <c r="J16" s="4">
        <f t="shared" si="1"/>
        <v>-25.1932340138101</v>
      </c>
      <c r="M16" t="s">
        <v>46</v>
      </c>
    </row>
    <row r="17" spans="1:13" ht="12.75">
      <c r="A17" s="2" t="s">
        <v>22</v>
      </c>
      <c r="B17" s="1">
        <v>3.6</v>
      </c>
      <c r="C17" s="3">
        <f>10^(B17/10)*290-290</f>
        <v>374.35161930265417</v>
      </c>
      <c r="D17" s="1">
        <v>12.5</v>
      </c>
      <c r="E17" s="1">
        <v>1000</v>
      </c>
      <c r="F17" s="4">
        <f t="shared" si="2"/>
        <v>300</v>
      </c>
      <c r="G17" s="5">
        <f t="shared" si="3"/>
        <v>29.0773997101068</v>
      </c>
      <c r="H17" s="1">
        <f t="shared" si="4"/>
        <v>86.5</v>
      </c>
      <c r="I17" s="4">
        <f t="shared" si="0"/>
        <v>-37.46444433509174</v>
      </c>
      <c r="J17" s="4">
        <f t="shared" si="1"/>
        <v>-12.693231787895115</v>
      </c>
      <c r="K17" s="1">
        <v>17.5</v>
      </c>
      <c r="L17" s="1">
        <v>30</v>
      </c>
      <c r="M17" t="s">
        <v>47</v>
      </c>
    </row>
    <row r="18" spans="1:13" ht="12.75">
      <c r="A18" s="2" t="s">
        <v>35</v>
      </c>
      <c r="B18" s="1">
        <v>44</v>
      </c>
      <c r="C18" s="3">
        <f>10^(B18/10)*290-290</f>
        <v>7284180.651377799</v>
      </c>
      <c r="D18" s="1">
        <v>-3.5</v>
      </c>
      <c r="E18" s="1">
        <v>1500</v>
      </c>
      <c r="F18" s="4">
        <f t="shared" si="2"/>
        <v>300</v>
      </c>
      <c r="G18" s="5">
        <f t="shared" si="3"/>
        <v>29.09370695930819</v>
      </c>
      <c r="H18" s="1">
        <f t="shared" si="4"/>
        <v>83</v>
      </c>
      <c r="I18" s="4">
        <f t="shared" si="0"/>
        <v>-40.96200939825309</v>
      </c>
      <c r="J18" s="4">
        <f t="shared" si="1"/>
        <v>-16.19079685105646</v>
      </c>
      <c r="K18" s="1">
        <v>10</v>
      </c>
      <c r="L18" s="1">
        <v>26</v>
      </c>
      <c r="M18" t="s">
        <v>50</v>
      </c>
    </row>
    <row r="19" spans="1:13" ht="12.75">
      <c r="A19" s="2" t="s">
        <v>43</v>
      </c>
      <c r="B19" s="1">
        <f>-D19</f>
        <v>3.5</v>
      </c>
      <c r="C19" s="3">
        <f>10^(-D19/10)*290-290</f>
        <v>359.2291301848185</v>
      </c>
      <c r="D19" s="1">
        <v>-3.5</v>
      </c>
      <c r="E19" s="1">
        <v>1000</v>
      </c>
      <c r="F19" s="4">
        <f t="shared" si="2"/>
        <v>300</v>
      </c>
      <c r="G19" s="5">
        <f t="shared" si="3"/>
        <v>29.09370875971873</v>
      </c>
      <c r="H19" s="1">
        <f t="shared" si="4"/>
        <v>79.5</v>
      </c>
      <c r="I19" s="4">
        <f t="shared" si="0"/>
        <v>-44.46200912949794</v>
      </c>
      <c r="J19" s="4">
        <f t="shared" si="1"/>
        <v>-19.690796582301317</v>
      </c>
      <c r="M19" t="s">
        <v>48</v>
      </c>
    </row>
    <row r="20" spans="1:12" s="12" customFormat="1" ht="12.75">
      <c r="A20" s="7" t="s">
        <v>44</v>
      </c>
      <c r="B20" s="8"/>
      <c r="C20" s="9"/>
      <c r="D20" s="8"/>
      <c r="E20" s="8"/>
      <c r="F20" s="10"/>
      <c r="G20" s="11"/>
      <c r="H20" s="8"/>
      <c r="I20" s="10"/>
      <c r="J20" s="10"/>
      <c r="K20" s="8"/>
      <c r="L20" s="8"/>
    </row>
    <row r="21" spans="1:10" ht="12.75">
      <c r="A21" s="2" t="s">
        <v>27</v>
      </c>
      <c r="B21" s="1">
        <f>-D21</f>
        <v>0.5</v>
      </c>
      <c r="C21" s="3">
        <f>10^(-D21/10)*290-290</f>
        <v>35.385351747569416</v>
      </c>
      <c r="D21" s="1">
        <v>-0.5</v>
      </c>
      <c r="E21" s="1">
        <v>500</v>
      </c>
      <c r="F21" s="4">
        <f>IF(F19&lt;E21,F19,E21)</f>
        <v>300</v>
      </c>
      <c r="G21" s="5">
        <f>G19+C21/(10^(H19/10))</f>
        <v>29.093709156748908</v>
      </c>
      <c r="H21" s="1">
        <f>SUM(H19,D21)</f>
        <v>79</v>
      </c>
      <c r="I21" s="4">
        <f aca="true" t="shared" si="5" ref="I21:I28">J21-10*LOG(F21)</f>
        <v>-44.96200907023152</v>
      </c>
      <c r="J21" s="4">
        <f aca="true" t="shared" si="6" ref="J21:J28">-198.6+10*LOG10(G21)+H21+10*LOG(F21*1000000)</f>
        <v>-20.19079652303489</v>
      </c>
    </row>
    <row r="22" spans="1:13" s="18" customFormat="1" ht="12.75">
      <c r="A22" s="13" t="s">
        <v>34</v>
      </c>
      <c r="B22" s="14">
        <f>-D22</f>
        <v>1.5</v>
      </c>
      <c r="C22" s="15">
        <f>10^(-D22/10)*290-290</f>
        <v>119.63588794059876</v>
      </c>
      <c r="D22" s="14">
        <v>-1.5</v>
      </c>
      <c r="E22" s="14">
        <v>2000</v>
      </c>
      <c r="F22" s="16">
        <f aca="true" t="shared" si="7" ref="F22:F28">IF(F21&lt;E22,F21,E22)</f>
        <v>300</v>
      </c>
      <c r="G22" s="17">
        <v>29.064185840425996</v>
      </c>
      <c r="H22" s="14">
        <f aca="true" t="shared" si="8" ref="H22:H28">SUM(H21,D22)</f>
        <v>77.5</v>
      </c>
      <c r="I22" s="16">
        <f t="shared" si="5"/>
        <v>-46.466418381974506</v>
      </c>
      <c r="J22" s="16">
        <f t="shared" si="6"/>
        <v>-21.69520583477788</v>
      </c>
      <c r="K22" s="14">
        <v>20</v>
      </c>
      <c r="L22" s="14"/>
      <c r="M22" s="18" t="s">
        <v>28</v>
      </c>
    </row>
    <row r="23" spans="1:13" s="18" customFormat="1" ht="12.75">
      <c r="A23" s="13" t="s">
        <v>9</v>
      </c>
      <c r="B23" s="14">
        <f>-D23</f>
        <v>20</v>
      </c>
      <c r="C23" s="15">
        <f>10^(-D23/10)*290-290</f>
        <v>28710</v>
      </c>
      <c r="D23" s="14">
        <v>-20</v>
      </c>
      <c r="E23" s="14">
        <v>500</v>
      </c>
      <c r="F23" s="16">
        <f t="shared" si="7"/>
        <v>300</v>
      </c>
      <c r="G23" s="17">
        <v>29.064185840425996</v>
      </c>
      <c r="H23" s="14">
        <f t="shared" si="8"/>
        <v>57.5</v>
      </c>
      <c r="I23" s="16">
        <f t="shared" si="5"/>
        <v>-66.4664183819745</v>
      </c>
      <c r="J23" s="16">
        <f t="shared" si="6"/>
        <v>-41.69520583477788</v>
      </c>
      <c r="K23" s="14">
        <v>15</v>
      </c>
      <c r="L23" s="14"/>
      <c r="M23" s="18" t="s">
        <v>10</v>
      </c>
    </row>
    <row r="24" spans="1:13" s="18" customFormat="1" ht="12.75">
      <c r="A24" s="13" t="s">
        <v>23</v>
      </c>
      <c r="B24" s="14">
        <v>3.5</v>
      </c>
      <c r="C24" s="15">
        <f>10^(B24/10)*290-290</f>
        <v>359.2291301848185</v>
      </c>
      <c r="D24" s="14">
        <v>20</v>
      </c>
      <c r="E24" s="14">
        <v>500</v>
      </c>
      <c r="F24" s="16">
        <f t="shared" si="7"/>
        <v>300</v>
      </c>
      <c r="G24" s="17">
        <v>29.064185840425996</v>
      </c>
      <c r="H24" s="14">
        <f t="shared" si="8"/>
        <v>77.5</v>
      </c>
      <c r="I24" s="16">
        <f t="shared" si="5"/>
        <v>-46.466418381974506</v>
      </c>
      <c r="J24" s="16">
        <f t="shared" si="6"/>
        <v>-21.69520583477788</v>
      </c>
      <c r="K24" s="14">
        <v>16</v>
      </c>
      <c r="L24" s="14">
        <v>30</v>
      </c>
      <c r="M24" s="18" t="s">
        <v>30</v>
      </c>
    </row>
    <row r="25" spans="1:13" ht="12.75">
      <c r="A25" s="2" t="s">
        <v>33</v>
      </c>
      <c r="B25" s="1">
        <f>-D25</f>
        <v>1.5</v>
      </c>
      <c r="C25" s="3">
        <f>10^(-D25/10)*290-290</f>
        <v>119.63588794059876</v>
      </c>
      <c r="D25" s="1">
        <v>-1.5</v>
      </c>
      <c r="E25" s="1">
        <v>2000</v>
      </c>
      <c r="F25" s="4">
        <f t="shared" si="7"/>
        <v>300</v>
      </c>
      <c r="G25" s="5">
        <v>29.064185840425996</v>
      </c>
      <c r="H25" s="1">
        <f t="shared" si="8"/>
        <v>76</v>
      </c>
      <c r="I25" s="4">
        <f t="shared" si="5"/>
        <v>-47.966418381974506</v>
      </c>
      <c r="J25" s="4">
        <f t="shared" si="6"/>
        <v>-23.19520583477788</v>
      </c>
      <c r="K25" s="1">
        <v>20</v>
      </c>
      <c r="M25" t="s">
        <v>28</v>
      </c>
    </row>
    <row r="26" spans="1:13" ht="12.75">
      <c r="A26" s="2" t="s">
        <v>31</v>
      </c>
      <c r="B26" s="1">
        <f>-D26</f>
        <v>1</v>
      </c>
      <c r="C26" s="3">
        <f>10^(-D26/10)*290-290</f>
        <v>75.08836942030854</v>
      </c>
      <c r="D26" s="1">
        <v>-1</v>
      </c>
      <c r="E26" s="1">
        <v>50</v>
      </c>
      <c r="F26" s="4">
        <f t="shared" si="7"/>
        <v>50</v>
      </c>
      <c r="G26" s="5">
        <v>29.064185840425996</v>
      </c>
      <c r="H26" s="1">
        <f t="shared" si="8"/>
        <v>75</v>
      </c>
      <c r="I26" s="4">
        <f t="shared" si="5"/>
        <v>-48.966418381974506</v>
      </c>
      <c r="J26" s="4">
        <f t="shared" si="6"/>
        <v>-31.97671833861432</v>
      </c>
      <c r="M26" t="s">
        <v>36</v>
      </c>
    </row>
    <row r="27" spans="1:10" ht="12.75">
      <c r="A27" s="2" t="s">
        <v>32</v>
      </c>
      <c r="B27" s="1">
        <f>-D27</f>
        <v>6</v>
      </c>
      <c r="C27" s="3">
        <f>10^(-D27/10)*290-290</f>
        <v>864.5107946051421</v>
      </c>
      <c r="D27" s="1">
        <v>-6</v>
      </c>
      <c r="E27" s="1">
        <v>500</v>
      </c>
      <c r="F27" s="4">
        <f t="shared" si="7"/>
        <v>50</v>
      </c>
      <c r="G27" s="5">
        <v>29.064185840425996</v>
      </c>
      <c r="H27" s="1">
        <f t="shared" si="8"/>
        <v>69</v>
      </c>
      <c r="I27" s="4">
        <f t="shared" si="5"/>
        <v>-54.966418381974506</v>
      </c>
      <c r="J27" s="4">
        <f t="shared" si="6"/>
        <v>-37.97671833861432</v>
      </c>
    </row>
    <row r="28" spans="1:13" ht="12.75">
      <c r="A28" s="2" t="s">
        <v>29</v>
      </c>
      <c r="B28" s="1">
        <v>3.5</v>
      </c>
      <c r="C28" s="3">
        <f>10^(B28/10)*290-290</f>
        <v>359.2291301848185</v>
      </c>
      <c r="D28" s="1">
        <v>20</v>
      </c>
      <c r="E28" s="1">
        <v>500</v>
      </c>
      <c r="F28" s="4">
        <f t="shared" si="7"/>
        <v>50</v>
      </c>
      <c r="G28" s="5">
        <v>29.064185840425996</v>
      </c>
      <c r="H28" s="1">
        <f t="shared" si="8"/>
        <v>89</v>
      </c>
      <c r="I28" s="4">
        <f t="shared" si="5"/>
        <v>-34.966418381974506</v>
      </c>
      <c r="J28" s="4">
        <f t="shared" si="6"/>
        <v>-17.97671833861432</v>
      </c>
      <c r="K28" s="1">
        <v>16</v>
      </c>
      <c r="L28" s="1">
        <v>30</v>
      </c>
      <c r="M28" t="s">
        <v>30</v>
      </c>
    </row>
    <row r="29" spans="1:12" s="18" customFormat="1" ht="12.75">
      <c r="A29" s="13"/>
      <c r="B29" s="14"/>
      <c r="C29" s="15"/>
      <c r="D29" s="14"/>
      <c r="E29" s="14"/>
      <c r="F29" s="16"/>
      <c r="G29" s="17"/>
      <c r="H29" s="14"/>
      <c r="I29" s="16"/>
      <c r="J29" s="16"/>
      <c r="K29" s="14"/>
      <c r="L29" s="14"/>
    </row>
    <row r="30" spans="1:12" s="18" customFormat="1" ht="12.75">
      <c r="A30" s="13"/>
      <c r="B30" s="14"/>
      <c r="C30" s="15"/>
      <c r="D30" s="14"/>
      <c r="E30" s="14"/>
      <c r="F30" s="16"/>
      <c r="G30" s="17"/>
      <c r="H30" s="14"/>
      <c r="I30" s="16"/>
      <c r="J30" s="16"/>
      <c r="K30" s="14"/>
      <c r="L30" s="14"/>
    </row>
    <row r="37" ht="12" customHeight="1"/>
    <row r="42" ht="12.75">
      <c r="L42" s="19"/>
    </row>
    <row r="43" spans="1:12" s="18" customFormat="1" ht="12.75">
      <c r="A43" s="13"/>
      <c r="B43" s="14"/>
      <c r="C43" s="15"/>
      <c r="D43" s="14"/>
      <c r="E43" s="14"/>
      <c r="F43" s="16"/>
      <c r="G43" s="17"/>
      <c r="H43" s="14"/>
      <c r="I43" s="16"/>
      <c r="J43" s="16"/>
      <c r="K43" s="14"/>
      <c r="L43" s="14"/>
    </row>
    <row r="44" spans="1:12" s="18" customFormat="1" ht="12" customHeight="1">
      <c r="A44" s="13"/>
      <c r="B44" s="14"/>
      <c r="C44" s="15"/>
      <c r="D44" s="14"/>
      <c r="E44" s="14"/>
      <c r="F44" s="16"/>
      <c r="G44" s="17"/>
      <c r="H44" s="14"/>
      <c r="I44" s="16"/>
      <c r="J44" s="16"/>
      <c r="K44" s="14"/>
      <c r="L44" s="14"/>
    </row>
  </sheetData>
  <printOptions horizontalCentered="1"/>
  <pageMargins left="0.75" right="0.75" top="1" bottom="1" header="0.5" footer="0.5"/>
  <pageSetup horizontalDpi="600" verticalDpi="600" orientation="landscape" scale="95" r:id="rId1"/>
  <headerFooter alignWithMargins="0">
    <oddHeader>&amp;L
&amp;RPage &amp;P,  &amp;D,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Arecibo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Sisk</dc:creator>
  <cp:keywords/>
  <dc:description/>
  <cp:lastModifiedBy>Arecibo Observatory</cp:lastModifiedBy>
  <cp:lastPrinted>2004-02-23T18:17:20Z</cp:lastPrinted>
  <dcterms:created xsi:type="dcterms:W3CDTF">1998-08-13T14:59:31Z</dcterms:created>
  <dcterms:modified xsi:type="dcterms:W3CDTF">2004-02-23T18:20:30Z</dcterms:modified>
  <cp:category/>
  <cp:version/>
  <cp:contentType/>
  <cp:contentStatus/>
</cp:coreProperties>
</file>